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DAB\Desktop\"/>
    </mc:Choice>
  </mc:AlternateContent>
  <xr:revisionPtr revIDLastSave="0" documentId="13_ncr:1_{674504FB-B74E-47B0-98D1-62B5503B52E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G91" i="1" l="1"/>
  <c r="E91" i="1"/>
  <c r="G90" i="1"/>
  <c r="E90" i="1"/>
  <c r="D80" i="1" s="1"/>
  <c r="E80" i="1" s="1"/>
  <c r="G67" i="1"/>
  <c r="E67" i="1"/>
  <c r="D53" i="1" s="1"/>
  <c r="E53" i="1" s="1"/>
  <c r="E68" i="1"/>
  <c r="D63" i="1" s="1"/>
  <c r="E63" i="1" s="1"/>
  <c r="G69" i="1"/>
  <c r="G68" i="1"/>
  <c r="E64" i="1" s="1"/>
  <c r="D61" i="1" l="1"/>
  <c r="E61" i="1" s="1"/>
  <c r="D64" i="1"/>
  <c r="D84" i="1"/>
  <c r="E84" i="1" s="1"/>
  <c r="D87" i="1"/>
  <c r="D86" i="1"/>
  <c r="E87" i="1"/>
  <c r="E86" i="1"/>
  <c r="D81" i="1"/>
  <c r="E81" i="1" s="1"/>
  <c r="D82" i="1"/>
  <c r="E82" i="1" s="1"/>
  <c r="D77" i="1"/>
  <c r="E77" i="1" s="1"/>
  <c r="D74" i="1"/>
  <c r="E74" i="1" s="1"/>
  <c r="D78" i="1"/>
  <c r="E78" i="1" s="1"/>
  <c r="D75" i="1"/>
  <c r="E75" i="1" s="1"/>
  <c r="D79" i="1"/>
  <c r="E79" i="1" s="1"/>
  <c r="D83" i="1"/>
  <c r="E83" i="1" s="1"/>
  <c r="D73" i="1"/>
  <c r="E73" i="1" s="1"/>
  <c r="D76" i="1"/>
  <c r="E76" i="1" s="1"/>
  <c r="D56" i="1"/>
  <c r="E56" i="1" s="1"/>
  <c r="D62" i="1"/>
  <c r="E62" i="1" s="1"/>
  <c r="D50" i="1"/>
  <c r="E50" i="1" s="1"/>
  <c r="D54" i="1"/>
  <c r="E54" i="1" s="1"/>
  <c r="D58" i="1"/>
  <c r="E58" i="1" s="1"/>
  <c r="D51" i="1"/>
  <c r="E51" i="1" s="1"/>
  <c r="D55" i="1"/>
  <c r="E55" i="1" s="1"/>
  <c r="D59" i="1"/>
  <c r="E59" i="1" s="1"/>
  <c r="D48" i="1"/>
  <c r="E48" i="1" s="1"/>
  <c r="D52" i="1"/>
  <c r="E52" i="1" s="1"/>
  <c r="D60" i="1"/>
  <c r="E60" i="1" s="1"/>
  <c r="D49" i="1"/>
  <c r="E49" i="1" s="1"/>
  <c r="D57" i="1"/>
  <c r="E57" i="1" s="1"/>
  <c r="E44" i="1" l="1"/>
  <c r="D40" i="1" s="1"/>
  <c r="G44" i="1"/>
  <c r="E40" i="1" s="1"/>
  <c r="G43" i="1"/>
  <c r="E43" i="1"/>
  <c r="D28" i="1" s="1"/>
  <c r="E28" i="1" s="1"/>
  <c r="E22" i="1"/>
  <c r="E21" i="1"/>
  <c r="D12" i="1" s="1"/>
  <c r="G22" i="1"/>
  <c r="G21" i="1"/>
  <c r="E18" i="1" l="1"/>
  <c r="E17" i="1"/>
  <c r="D18" i="1"/>
  <c r="D17" i="1"/>
  <c r="D16" i="1"/>
  <c r="D38" i="1"/>
  <c r="E38" i="1" s="1"/>
  <c r="D39" i="1"/>
  <c r="E39" i="1" s="1"/>
  <c r="D9" i="1"/>
  <c r="D13" i="1"/>
  <c r="D14" i="1"/>
  <c r="D10" i="1"/>
  <c r="D11" i="1"/>
  <c r="D15" i="1"/>
  <c r="D8" i="1"/>
  <c r="D29" i="1"/>
  <c r="E29" i="1" s="1"/>
  <c r="D30" i="1"/>
  <c r="E30" i="1" s="1"/>
  <c r="D31" i="1"/>
  <c r="E31" i="1" s="1"/>
  <c r="D27" i="1"/>
  <c r="E27" i="1" s="1"/>
  <c r="D35" i="1"/>
  <c r="E35" i="1" s="1"/>
  <c r="D36" i="1"/>
  <c r="E36" i="1" s="1"/>
  <c r="D33" i="1"/>
  <c r="E33" i="1" s="1"/>
  <c r="D37" i="1"/>
  <c r="E37" i="1" s="1"/>
  <c r="D34" i="1"/>
  <c r="E34" i="1" s="1"/>
  <c r="D32" i="1"/>
  <c r="E32" i="1" s="1"/>
  <c r="E16" i="1" l="1"/>
  <c r="E12" i="1"/>
  <c r="E14" i="1" l="1"/>
  <c r="E15" i="1"/>
  <c r="E9" i="1"/>
  <c r="E11" i="1"/>
  <c r="E13" i="1"/>
  <c r="E8" i="1"/>
  <c r="E10" i="1"/>
</calcChain>
</file>

<file path=xl/sharedStrings.xml><?xml version="1.0" encoding="utf-8"?>
<sst xmlns="http://schemas.openxmlformats.org/spreadsheetml/2006/main" count="132" uniqueCount="55">
  <si>
    <t>År</t>
  </si>
  <si>
    <t>10 mellem</t>
  </si>
  <si>
    <t>15 mellem</t>
  </si>
  <si>
    <t>14 mellem</t>
  </si>
  <si>
    <t>10 mellem, 2 store</t>
  </si>
  <si>
    <t>6 store</t>
  </si>
  <si>
    <t>12 store</t>
  </si>
  <si>
    <t>Omkreds i m</t>
  </si>
  <si>
    <t>Diameter i m</t>
  </si>
  <si>
    <t>Radius i m</t>
  </si>
  <si>
    <r>
      <t>Areal i m</t>
    </r>
    <r>
      <rPr>
        <b/>
        <sz val="9"/>
        <rFont val="Calibri"/>
        <family val="2"/>
      </rPr>
      <t>²</t>
    </r>
  </si>
  <si>
    <t>Dybde i m</t>
  </si>
  <si>
    <r>
      <t>Rumfang i m</t>
    </r>
    <r>
      <rPr>
        <b/>
        <vertAlign val="superscript"/>
        <sz val="9"/>
        <rFont val="Calibri"/>
        <family val="2"/>
      </rPr>
      <t>3</t>
    </r>
  </si>
  <si>
    <t>Mellem bure</t>
  </si>
  <si>
    <t xml:space="preserve">Store bure </t>
  </si>
  <si>
    <t>STØRRELSE AF BURE</t>
  </si>
  <si>
    <t>12 bokse, 4 små</t>
  </si>
  <si>
    <t>8 mellem</t>
  </si>
  <si>
    <t>12 mellem</t>
  </si>
  <si>
    <t>18 mellem</t>
  </si>
  <si>
    <t>1 stort, 18 mellem</t>
  </si>
  <si>
    <t xml:space="preserve">3 store, 18 mellem </t>
  </si>
  <si>
    <t>8 store, 10 mellem</t>
  </si>
  <si>
    <t>12 store, 6 mellem</t>
  </si>
  <si>
    <t>14 store, 3 mellem</t>
  </si>
  <si>
    <t>14 store, 4 mellem</t>
  </si>
  <si>
    <t>As Vig Havbrug</t>
  </si>
  <si>
    <t>Hundshage Havbrug</t>
  </si>
  <si>
    <t>12 små</t>
  </si>
  <si>
    <t>18 små</t>
  </si>
  <si>
    <t>2 mellem, 21 små</t>
  </si>
  <si>
    <t xml:space="preserve">2 mellem, 21 små </t>
  </si>
  <si>
    <t>15 mellem, 3 små</t>
  </si>
  <si>
    <t>17 mellem, 1 lille</t>
  </si>
  <si>
    <t>Hjarnø Havbrug</t>
  </si>
  <si>
    <t>Små bure</t>
  </si>
  <si>
    <t>20 små</t>
  </si>
  <si>
    <t>25 små</t>
  </si>
  <si>
    <t>24 små</t>
  </si>
  <si>
    <t>16 mellem</t>
  </si>
  <si>
    <t>???</t>
  </si>
  <si>
    <t>Borre Havbrug 1 + 2</t>
  </si>
  <si>
    <t>4 store</t>
  </si>
  <si>
    <t>9 store</t>
  </si>
  <si>
    <t>Antal og størrelse i 2019 er dog registreret fra skibe i området.</t>
  </si>
  <si>
    <t xml:space="preserve">Dybde som tilladt i 2011 </t>
  </si>
  <si>
    <t>Dybde som ansøgt i 2014</t>
  </si>
  <si>
    <t>Antal bure</t>
  </si>
  <si>
    <r>
      <t>Burenes areal i m</t>
    </r>
    <r>
      <rPr>
        <b/>
        <sz val="9"/>
        <color theme="1"/>
        <rFont val="Calibri"/>
        <family val="2"/>
      </rPr>
      <t>²</t>
    </r>
    <r>
      <rPr>
        <b/>
        <sz val="9"/>
        <color theme="1"/>
        <rFont val="Calibri"/>
        <family val="2"/>
        <scheme val="minor"/>
      </rPr>
      <t xml:space="preserve"> </t>
    </r>
  </si>
  <si>
    <t>Burenes størrelse</t>
  </si>
  <si>
    <t>Fem havbrug i As Vig og Horsens Fjord 1992-2019</t>
  </si>
  <si>
    <t>Antal bure og deres diameter er registreret på ortofotos (lodrette luftfotos) fra offentligt tilgængelige kilder på nettet. Dybden er angivet som i ansøgninger og tilladelser for havbrugene.</t>
  </si>
  <si>
    <t>De fleste oplysningerne er samlet og bearbejdet af Endelave Hav- og Dambrug - Nej Tak.  Oplysninger for 2019 er dog samlet af Havbrugsgruppen i Snaptun.</t>
  </si>
  <si>
    <t>Burenes rumfang i m²</t>
  </si>
  <si>
    <t>2 store, 2 mellem, 20 små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</si>
</sst>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vertAlign val="superscript"/>
      <sz val="9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</font>
    <font>
      <sz val="9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1" fillId="4" borderId="1" xfId="0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5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" fillId="0" borderId="0" xfId="0" applyFont="1"/>
    <xf numFmtId="0" fontId="17" fillId="0" borderId="0" xfId="0" applyFont="1" applyBorder="1"/>
    <xf numFmtId="0" fontId="1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7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wrapText="1"/>
    </xf>
    <xf numFmtId="0" fontId="3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 applyBorder="1"/>
    <xf numFmtId="0" fontId="6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topLeftCell="A46" workbookViewId="0">
      <selection activeCell="G50" sqref="G50"/>
    </sheetView>
  </sheetViews>
  <sheetFormatPr defaultColWidth="16.88671875" defaultRowHeight="16.5" customHeight="1" x14ac:dyDescent="0.3"/>
  <cols>
    <col min="1" max="1" width="16.88671875" style="38"/>
    <col min="3" max="3" width="25.44140625" customWidth="1"/>
    <col min="5" max="5" width="16.88671875" style="27"/>
    <col min="8" max="8" width="4.109375" customWidth="1"/>
  </cols>
  <sheetData>
    <row r="1" spans="1:11" s="61" customFormat="1" ht="22.5" customHeight="1" x14ac:dyDescent="0.45">
      <c r="A1" s="60" t="s">
        <v>50</v>
      </c>
      <c r="E1" s="62"/>
    </row>
    <row r="2" spans="1:11" s="28" customFormat="1" ht="16.5" customHeight="1" x14ac:dyDescent="0.3">
      <c r="A2" s="28" t="s">
        <v>51</v>
      </c>
      <c r="E2" s="42"/>
      <c r="F2" s="43"/>
      <c r="G2" s="43"/>
      <c r="H2" s="44"/>
      <c r="I2" s="45"/>
      <c r="J2" s="46"/>
      <c r="K2" s="46"/>
    </row>
    <row r="3" spans="1:11" s="28" customFormat="1" ht="16.5" customHeight="1" x14ac:dyDescent="0.3">
      <c r="A3" s="28" t="s">
        <v>44</v>
      </c>
      <c r="E3" s="42"/>
      <c r="F3" s="43"/>
      <c r="G3" s="43"/>
      <c r="H3" s="44"/>
      <c r="I3" s="45"/>
      <c r="J3" s="46"/>
      <c r="K3" s="46"/>
    </row>
    <row r="4" spans="1:11" s="28" customFormat="1" ht="16.5" customHeight="1" x14ac:dyDescent="0.3">
      <c r="A4" s="28" t="s">
        <v>52</v>
      </c>
      <c r="E4" s="42"/>
      <c r="F4" s="43"/>
      <c r="G4" s="43"/>
      <c r="H4" s="44"/>
      <c r="I4" s="45"/>
      <c r="J4" s="46"/>
      <c r="K4" s="46"/>
    </row>
    <row r="6" spans="1:11" s="2" customFormat="1" ht="16.5" customHeight="1" x14ac:dyDescent="0.3">
      <c r="A6" s="1" t="s">
        <v>26</v>
      </c>
      <c r="E6" s="3"/>
    </row>
    <row r="7" spans="1:11" s="7" customFormat="1" ht="16.5" customHeight="1" x14ac:dyDescent="0.3">
      <c r="A7" s="59" t="s">
        <v>0</v>
      </c>
      <c r="B7" s="6" t="s">
        <v>47</v>
      </c>
      <c r="C7" s="4" t="s">
        <v>49</v>
      </c>
      <c r="D7" s="4" t="s">
        <v>48</v>
      </c>
      <c r="E7" s="5" t="s">
        <v>53</v>
      </c>
    </row>
    <row r="8" spans="1:11" s="15" customFormat="1" ht="16.5" customHeight="1" x14ac:dyDescent="0.3">
      <c r="A8" s="59">
        <v>1999</v>
      </c>
      <c r="B8" s="8">
        <v>10</v>
      </c>
      <c r="C8" s="8" t="s">
        <v>1</v>
      </c>
      <c r="D8" s="9">
        <f>10*E21</f>
        <v>2835.2873698647882</v>
      </c>
      <c r="E8" s="10">
        <f>10*G21</f>
        <v>22682.298958918305</v>
      </c>
      <c r="F8" s="14"/>
    </row>
    <row r="9" spans="1:11" s="15" customFormat="1" ht="16.5" customHeight="1" x14ac:dyDescent="0.3">
      <c r="A9" s="59">
        <v>2002</v>
      </c>
      <c r="B9" s="8">
        <v>10</v>
      </c>
      <c r="C9" s="8" t="s">
        <v>1</v>
      </c>
      <c r="D9" s="9">
        <f>10*E21</f>
        <v>2835.2873698647882</v>
      </c>
      <c r="E9" s="10">
        <f>10*G21</f>
        <v>22682.298958918305</v>
      </c>
      <c r="F9" s="14"/>
    </row>
    <row r="10" spans="1:11" s="15" customFormat="1" ht="16.5" customHeight="1" x14ac:dyDescent="0.3">
      <c r="A10" s="59">
        <v>2005</v>
      </c>
      <c r="B10" s="8">
        <v>10</v>
      </c>
      <c r="C10" s="8" t="s">
        <v>1</v>
      </c>
      <c r="D10" s="9">
        <f>10*E21</f>
        <v>2835.2873698647882</v>
      </c>
      <c r="E10" s="10">
        <f>10*G21</f>
        <v>22682.298958918305</v>
      </c>
      <c r="F10" s="14"/>
    </row>
    <row r="11" spans="1:11" s="15" customFormat="1" ht="16.5" customHeight="1" x14ac:dyDescent="0.3">
      <c r="A11" s="59">
        <v>2008</v>
      </c>
      <c r="B11" s="8">
        <v>15</v>
      </c>
      <c r="C11" s="8" t="s">
        <v>2</v>
      </c>
      <c r="D11" s="9">
        <f>15*E21</f>
        <v>4252.9310547971818</v>
      </c>
      <c r="E11" s="10">
        <f>15*G21</f>
        <v>34023.448438377454</v>
      </c>
      <c r="F11" s="14"/>
    </row>
    <row r="12" spans="1:11" s="15" customFormat="1" ht="16.5" customHeight="1" x14ac:dyDescent="0.3">
      <c r="A12" s="59">
        <v>2010</v>
      </c>
      <c r="B12" s="8">
        <v>14</v>
      </c>
      <c r="C12" s="8" t="s">
        <v>3</v>
      </c>
      <c r="D12" s="9">
        <f>14*E21</f>
        <v>3969.4023178107032</v>
      </c>
      <c r="E12" s="10">
        <f>14*G21</f>
        <v>31755.218542485625</v>
      </c>
      <c r="F12" s="14"/>
    </row>
    <row r="13" spans="1:11" s="17" customFormat="1" ht="16.5" customHeight="1" x14ac:dyDescent="0.3">
      <c r="A13" s="59">
        <v>2014</v>
      </c>
      <c r="B13" s="16">
        <v>12</v>
      </c>
      <c r="C13" s="16" t="s">
        <v>4</v>
      </c>
      <c r="D13" s="12">
        <f>10*E21+2*E22</f>
        <v>3856.6976813631695</v>
      </c>
      <c r="E13" s="12">
        <f>10*G21+2*G22</f>
        <v>30853.581450905356</v>
      </c>
      <c r="F13" s="14"/>
    </row>
    <row r="14" spans="1:11" s="17" customFormat="1" ht="16.5" customHeight="1" x14ac:dyDescent="0.3">
      <c r="A14" s="59">
        <v>2015</v>
      </c>
      <c r="B14" s="16">
        <v>6</v>
      </c>
      <c r="C14" s="16" t="s">
        <v>5</v>
      </c>
      <c r="D14" s="12">
        <f>6*E22</f>
        <v>3064.2309344951445</v>
      </c>
      <c r="E14" s="12">
        <f>6*G22</f>
        <v>24513.847475961156</v>
      </c>
      <c r="F14" s="14"/>
    </row>
    <row r="15" spans="1:11" s="17" customFormat="1" ht="16.5" customHeight="1" x14ac:dyDescent="0.3">
      <c r="A15" s="59">
        <v>2016</v>
      </c>
      <c r="B15" s="16">
        <v>12</v>
      </c>
      <c r="C15" s="16" t="s">
        <v>6</v>
      </c>
      <c r="D15" s="12">
        <f>12*E22</f>
        <v>6128.4618689902891</v>
      </c>
      <c r="E15" s="12">
        <f>12*G22</f>
        <v>49027.694951922313</v>
      </c>
      <c r="F15" s="14"/>
    </row>
    <row r="16" spans="1:11" s="17" customFormat="1" ht="16.5" customHeight="1" x14ac:dyDescent="0.3">
      <c r="A16" s="59">
        <v>2017</v>
      </c>
      <c r="B16" s="16">
        <v>12</v>
      </c>
      <c r="C16" s="16" t="s">
        <v>6</v>
      </c>
      <c r="D16" s="12">
        <f>12*E22</f>
        <v>6128.4618689902891</v>
      </c>
      <c r="E16" s="12">
        <f>12*G22</f>
        <v>49027.694951922313</v>
      </c>
      <c r="F16" s="14"/>
    </row>
    <row r="17" spans="1:13" s="19" customFormat="1" ht="16.5" customHeight="1" x14ac:dyDescent="0.3">
      <c r="A17" s="63">
        <v>2018</v>
      </c>
      <c r="B17" s="16">
        <v>12</v>
      </c>
      <c r="C17" s="16" t="s">
        <v>6</v>
      </c>
      <c r="D17" s="12">
        <f>12*E22</f>
        <v>6128.4618689902891</v>
      </c>
      <c r="E17" s="12">
        <f>12*G22</f>
        <v>49027.694951922313</v>
      </c>
      <c r="F17" s="18"/>
    </row>
    <row r="18" spans="1:13" s="19" customFormat="1" ht="16.5" customHeight="1" x14ac:dyDescent="0.3">
      <c r="A18" s="63">
        <v>2019</v>
      </c>
      <c r="B18" s="16">
        <v>9</v>
      </c>
      <c r="C18" s="16" t="s">
        <v>43</v>
      </c>
      <c r="D18" s="12">
        <f>E22*9</f>
        <v>4596.3464017427168</v>
      </c>
      <c r="E18" s="12">
        <f>G22*9</f>
        <v>36770.771213941734</v>
      </c>
      <c r="F18"/>
    </row>
    <row r="19" spans="1:13" s="20" customFormat="1" ht="16.5" customHeight="1" x14ac:dyDescent="0.25">
      <c r="E19" s="21"/>
      <c r="F19" s="22"/>
      <c r="G19" s="22"/>
      <c r="H19" s="23"/>
      <c r="I19" s="24"/>
      <c r="J19" s="25"/>
      <c r="K19" s="25"/>
    </row>
    <row r="20" spans="1:13" s="32" customFormat="1" ht="16.5" customHeight="1" x14ac:dyDescent="0.3">
      <c r="A20" s="40" t="s">
        <v>15</v>
      </c>
      <c r="B20" s="29" t="s">
        <v>7</v>
      </c>
      <c r="C20" s="30" t="s">
        <v>8</v>
      </c>
      <c r="D20" s="29" t="s">
        <v>9</v>
      </c>
      <c r="E20" s="30" t="s">
        <v>10</v>
      </c>
      <c r="F20" s="29" t="s">
        <v>11</v>
      </c>
      <c r="G20" s="31" t="s">
        <v>12</v>
      </c>
      <c r="H20" s="28"/>
      <c r="I20" s="28"/>
      <c r="J20" s="28"/>
      <c r="K20" s="28"/>
    </row>
    <row r="21" spans="1:13" s="28" customFormat="1" ht="16.5" customHeight="1" x14ac:dyDescent="0.3">
      <c r="A21" s="41" t="s">
        <v>13</v>
      </c>
      <c r="B21" s="33">
        <v>60</v>
      </c>
      <c r="C21" s="34">
        <v>19</v>
      </c>
      <c r="D21" s="33">
        <v>9.5</v>
      </c>
      <c r="E21" s="49">
        <f>D21*D21*PI()</f>
        <v>283.5287369864788</v>
      </c>
      <c r="F21" s="33">
        <v>8</v>
      </c>
      <c r="G21" s="11">
        <f>D21*D21*PI()*F21</f>
        <v>2268.2298958918304</v>
      </c>
      <c r="I21" s="28" t="s">
        <v>45</v>
      </c>
    </row>
    <row r="22" spans="1:13" s="28" customFormat="1" ht="16.5" customHeight="1" x14ac:dyDescent="0.3">
      <c r="A22" s="41" t="s">
        <v>14</v>
      </c>
      <c r="B22" s="33">
        <v>80</v>
      </c>
      <c r="C22" s="34">
        <v>25.5</v>
      </c>
      <c r="D22" s="33">
        <v>12.75</v>
      </c>
      <c r="E22" s="49">
        <f>D22*D22*PI()</f>
        <v>510.70515574919074</v>
      </c>
      <c r="F22" s="33">
        <v>8</v>
      </c>
      <c r="G22" s="11">
        <f>D22*D22*PI()*F22</f>
        <v>4085.6412459935259</v>
      </c>
      <c r="I22" s="28" t="s">
        <v>46</v>
      </c>
    </row>
    <row r="23" spans="1:13" ht="16.5" customHeight="1" x14ac:dyDescent="0.3">
      <c r="A23" s="35"/>
      <c r="B23" s="36"/>
      <c r="C23" s="36"/>
      <c r="D23" s="36"/>
      <c r="E23" s="21"/>
      <c r="F23" s="36"/>
      <c r="G23" s="37"/>
      <c r="H23" s="26"/>
      <c r="I23" s="26"/>
      <c r="J23" s="26"/>
      <c r="K23" s="26"/>
      <c r="L23" s="26"/>
      <c r="M23" s="26"/>
    </row>
    <row r="24" spans="1:13" s="2" customFormat="1" ht="16.5" customHeight="1" x14ac:dyDescent="0.3">
      <c r="A24" s="1" t="s">
        <v>27</v>
      </c>
      <c r="E24" s="3"/>
    </row>
    <row r="25" spans="1:13" s="7" customFormat="1" ht="16.5" customHeight="1" x14ac:dyDescent="0.3">
      <c r="A25" s="6" t="s">
        <v>0</v>
      </c>
      <c r="B25" s="6" t="s">
        <v>47</v>
      </c>
      <c r="C25" s="4" t="s">
        <v>49</v>
      </c>
      <c r="D25" s="4" t="s">
        <v>48</v>
      </c>
      <c r="E25" s="5" t="s">
        <v>53</v>
      </c>
    </row>
    <row r="26" spans="1:13" ht="16.5" customHeight="1" x14ac:dyDescent="0.3">
      <c r="A26" s="6">
        <v>1992</v>
      </c>
      <c r="B26" s="47">
        <v>16</v>
      </c>
      <c r="C26" s="47" t="s">
        <v>16</v>
      </c>
      <c r="D26" s="48"/>
      <c r="E26" s="48">
        <v>7232</v>
      </c>
    </row>
    <row r="27" spans="1:13" ht="16.5" customHeight="1" x14ac:dyDescent="0.3">
      <c r="A27" s="6">
        <v>1995</v>
      </c>
      <c r="B27" s="47">
        <v>8</v>
      </c>
      <c r="C27" s="47" t="s">
        <v>17</v>
      </c>
      <c r="D27" s="48">
        <f>8*E43</f>
        <v>2268.2298958918304</v>
      </c>
      <c r="E27" s="48">
        <f>8*D27</f>
        <v>18145.839167134644</v>
      </c>
    </row>
    <row r="28" spans="1:13" ht="16.5" customHeight="1" x14ac:dyDescent="0.3">
      <c r="A28" s="6">
        <v>1999</v>
      </c>
      <c r="B28" s="47">
        <v>12</v>
      </c>
      <c r="C28" s="47" t="s">
        <v>18</v>
      </c>
      <c r="D28" s="48">
        <f>12*E43</f>
        <v>3402.3448438377454</v>
      </c>
      <c r="E28" s="48">
        <f>8*D28</f>
        <v>27218.758750701963</v>
      </c>
    </row>
    <row r="29" spans="1:13" ht="16.5" customHeight="1" x14ac:dyDescent="0.3">
      <c r="A29" s="6">
        <v>2002</v>
      </c>
      <c r="B29" s="47">
        <v>12</v>
      </c>
      <c r="C29" s="47" t="s">
        <v>18</v>
      </c>
      <c r="D29" s="48">
        <f>12*E43</f>
        <v>3402.3448438377454</v>
      </c>
      <c r="E29" s="48">
        <f t="shared" ref="E29:E30" si="0">8*D29</f>
        <v>27218.758750701963</v>
      </c>
    </row>
    <row r="30" spans="1:13" ht="16.5" customHeight="1" x14ac:dyDescent="0.3">
      <c r="A30" s="6">
        <v>2005</v>
      </c>
      <c r="B30" s="47">
        <v>12</v>
      </c>
      <c r="C30" s="47" t="s">
        <v>18</v>
      </c>
      <c r="D30" s="48">
        <f>12*E43</f>
        <v>3402.3448438377454</v>
      </c>
      <c r="E30" s="48">
        <f t="shared" si="0"/>
        <v>27218.758750701963</v>
      </c>
    </row>
    <row r="31" spans="1:13" ht="16.5" customHeight="1" x14ac:dyDescent="0.3">
      <c r="A31" s="6">
        <v>2006</v>
      </c>
      <c r="B31" s="47">
        <v>18</v>
      </c>
      <c r="C31" s="47" t="s">
        <v>19</v>
      </c>
      <c r="D31" s="48">
        <f>18*E43</f>
        <v>5103.5172657566181</v>
      </c>
      <c r="E31" s="48">
        <f>8*D31</f>
        <v>40828.138126052945</v>
      </c>
    </row>
    <row r="32" spans="1:13" ht="16.5" customHeight="1" x14ac:dyDescent="0.3">
      <c r="A32" s="6">
        <v>2010</v>
      </c>
      <c r="B32" s="47">
        <v>19</v>
      </c>
      <c r="C32" s="47" t="s">
        <v>20</v>
      </c>
      <c r="D32" s="48">
        <f>1*E44+18*E43</f>
        <v>5614.2224215058086</v>
      </c>
      <c r="E32" s="48">
        <f>8*D32</f>
        <v>44913.779372046469</v>
      </c>
    </row>
    <row r="33" spans="1:11" ht="16.5" customHeight="1" x14ac:dyDescent="0.3">
      <c r="A33" s="6">
        <v>2011</v>
      </c>
      <c r="B33" s="47">
        <v>19</v>
      </c>
      <c r="C33" s="47" t="s">
        <v>20</v>
      </c>
      <c r="D33" s="48">
        <f>1*E44+18*E43</f>
        <v>5614.2224215058086</v>
      </c>
      <c r="E33" s="48">
        <f>8*D33</f>
        <v>44913.779372046469</v>
      </c>
    </row>
    <row r="34" spans="1:11" ht="16.5" customHeight="1" x14ac:dyDescent="0.3">
      <c r="A34" s="6">
        <v>2012</v>
      </c>
      <c r="B34" s="47">
        <v>21</v>
      </c>
      <c r="C34" s="47" t="s">
        <v>21</v>
      </c>
      <c r="D34" s="48">
        <f>3*E44+18*E43</f>
        <v>6635.6327330041904</v>
      </c>
      <c r="E34" s="48">
        <f t="shared" ref="E34:E37" si="1">8*D34</f>
        <v>53085.061864033523</v>
      </c>
    </row>
    <row r="35" spans="1:11" ht="16.5" customHeight="1" x14ac:dyDescent="0.3">
      <c r="A35" s="6">
        <v>2014</v>
      </c>
      <c r="B35" s="47">
        <v>18</v>
      </c>
      <c r="C35" s="47" t="s">
        <v>22</v>
      </c>
      <c r="D35" s="48">
        <f>8*E44+10*E43</f>
        <v>6920.9286158583145</v>
      </c>
      <c r="E35" s="48">
        <f t="shared" si="1"/>
        <v>55367.428926866516</v>
      </c>
    </row>
    <row r="36" spans="1:11" ht="16.5" customHeight="1" x14ac:dyDescent="0.3">
      <c r="A36" s="6">
        <v>2015</v>
      </c>
      <c r="B36" s="47">
        <v>18</v>
      </c>
      <c r="C36" s="47" t="s">
        <v>23</v>
      </c>
      <c r="D36" s="48">
        <f>12*E44+6*E43</f>
        <v>7829.6342909091618</v>
      </c>
      <c r="E36" s="48">
        <f t="shared" si="1"/>
        <v>62637.074327273294</v>
      </c>
    </row>
    <row r="37" spans="1:11" ht="16.5" customHeight="1" x14ac:dyDescent="0.3">
      <c r="A37" s="6">
        <v>2016</v>
      </c>
      <c r="B37" s="47">
        <v>17</v>
      </c>
      <c r="C37" s="47" t="s">
        <v>24</v>
      </c>
      <c r="D37" s="48">
        <f>14*E44+3*E43</f>
        <v>8000.4583914481063</v>
      </c>
      <c r="E37" s="48">
        <f t="shared" si="1"/>
        <v>64003.667131584851</v>
      </c>
    </row>
    <row r="38" spans="1:11" ht="16.5" customHeight="1" x14ac:dyDescent="0.3">
      <c r="A38" s="6">
        <v>2017</v>
      </c>
      <c r="B38" s="47">
        <v>18</v>
      </c>
      <c r="C38" s="47" t="s">
        <v>25</v>
      </c>
      <c r="D38" s="48">
        <f>14*E44+4*E43</f>
        <v>8283.9871284345845</v>
      </c>
      <c r="E38" s="48">
        <f>8*D38</f>
        <v>66271.897027476676</v>
      </c>
    </row>
    <row r="39" spans="1:11" ht="16.5" customHeight="1" x14ac:dyDescent="0.3">
      <c r="A39" s="6">
        <v>2018</v>
      </c>
      <c r="B39" s="47">
        <v>18</v>
      </c>
      <c r="C39" s="47" t="s">
        <v>25</v>
      </c>
      <c r="D39" s="48">
        <f>14*E44+4*E43</f>
        <v>8283.9871284345845</v>
      </c>
      <c r="E39" s="48">
        <f>D39*8</f>
        <v>66271.897027476676</v>
      </c>
    </row>
    <row r="40" spans="1:11" ht="16.5" customHeight="1" x14ac:dyDescent="0.3">
      <c r="A40" s="6">
        <v>2019</v>
      </c>
      <c r="B40" s="47">
        <v>4</v>
      </c>
      <c r="C40" s="47" t="s">
        <v>42</v>
      </c>
      <c r="D40" s="48">
        <f>E44*4</f>
        <v>2042.8206229967629</v>
      </c>
      <c r="E40" s="48">
        <f>G44*4</f>
        <v>16342.564983974104</v>
      </c>
    </row>
    <row r="42" spans="1:11" s="32" customFormat="1" ht="16.5" customHeight="1" x14ac:dyDescent="0.3">
      <c r="A42" s="57" t="s">
        <v>15</v>
      </c>
      <c r="B42" s="29" t="s">
        <v>7</v>
      </c>
      <c r="C42" s="30" t="s">
        <v>8</v>
      </c>
      <c r="D42" s="29" t="s">
        <v>9</v>
      </c>
      <c r="E42" s="30" t="s">
        <v>10</v>
      </c>
      <c r="F42" s="29" t="s">
        <v>11</v>
      </c>
      <c r="G42" s="31" t="s">
        <v>12</v>
      </c>
      <c r="H42" s="28"/>
      <c r="I42" s="28"/>
      <c r="J42" s="28"/>
      <c r="K42" s="28"/>
    </row>
    <row r="43" spans="1:11" s="28" customFormat="1" ht="16.5" customHeight="1" x14ac:dyDescent="0.3">
      <c r="A43" s="58" t="s">
        <v>13</v>
      </c>
      <c r="B43" s="33">
        <v>60</v>
      </c>
      <c r="C43" s="34">
        <v>19</v>
      </c>
      <c r="D43" s="33">
        <v>9.5</v>
      </c>
      <c r="E43" s="49">
        <f>D43*D43*PI()</f>
        <v>283.5287369864788</v>
      </c>
      <c r="F43" s="33">
        <v>8</v>
      </c>
      <c r="G43" s="11">
        <f>D43*D43*PI()*F43</f>
        <v>2268.2298958918304</v>
      </c>
      <c r="I43" s="28" t="s">
        <v>45</v>
      </c>
    </row>
    <row r="44" spans="1:11" s="28" customFormat="1" ht="16.5" customHeight="1" x14ac:dyDescent="0.3">
      <c r="A44" s="58" t="s">
        <v>14</v>
      </c>
      <c r="B44" s="33">
        <v>80</v>
      </c>
      <c r="C44" s="34">
        <v>25.5</v>
      </c>
      <c r="D44" s="33">
        <v>12.75</v>
      </c>
      <c r="E44" s="49">
        <f>D44*D44*PI()</f>
        <v>510.70515574919074</v>
      </c>
      <c r="F44" s="33">
        <v>8</v>
      </c>
      <c r="G44" s="11">
        <f>D44*D44*PI()*F44</f>
        <v>4085.6412459935259</v>
      </c>
      <c r="I44" s="28" t="s">
        <v>46</v>
      </c>
    </row>
    <row r="46" spans="1:11" s="2" customFormat="1" ht="16.5" customHeight="1" x14ac:dyDescent="0.3">
      <c r="A46" s="1" t="s">
        <v>34</v>
      </c>
      <c r="E46" s="3"/>
    </row>
    <row r="47" spans="1:11" s="7" customFormat="1" ht="16.5" customHeight="1" x14ac:dyDescent="0.3">
      <c r="A47" s="6" t="s">
        <v>0</v>
      </c>
      <c r="B47" s="6" t="s">
        <v>47</v>
      </c>
      <c r="C47" s="4" t="s">
        <v>49</v>
      </c>
      <c r="D47" s="4" t="s">
        <v>48</v>
      </c>
      <c r="E47" s="5" t="s">
        <v>53</v>
      </c>
    </row>
    <row r="48" spans="1:11" ht="16.5" customHeight="1" x14ac:dyDescent="0.3">
      <c r="A48" s="50">
        <v>1995</v>
      </c>
      <c r="B48" s="47">
        <v>12</v>
      </c>
      <c r="C48" s="47" t="s">
        <v>28</v>
      </c>
      <c r="D48" s="48">
        <f>12*E67</f>
        <v>2412.7431579569611</v>
      </c>
      <c r="E48" s="48">
        <f>D48*6</f>
        <v>14476.458947741767</v>
      </c>
    </row>
    <row r="49" spans="1:5" ht="16.5" customHeight="1" x14ac:dyDescent="0.3">
      <c r="A49" s="50">
        <v>1999</v>
      </c>
      <c r="B49" s="47">
        <v>18</v>
      </c>
      <c r="C49" s="47" t="s">
        <v>29</v>
      </c>
      <c r="D49" s="48">
        <f>18*E67</f>
        <v>3619.1147369354417</v>
      </c>
      <c r="E49" s="48">
        <f>D49*6</f>
        <v>21714.688421612649</v>
      </c>
    </row>
    <row r="50" spans="1:5" ht="16.5" customHeight="1" x14ac:dyDescent="0.3">
      <c r="A50" s="50">
        <v>2002</v>
      </c>
      <c r="B50" s="47">
        <v>18</v>
      </c>
      <c r="C50" s="47" t="s">
        <v>29</v>
      </c>
      <c r="D50" s="48">
        <f>18*E67</f>
        <v>3619.1147369354417</v>
      </c>
      <c r="E50" s="48">
        <f>D50*6</f>
        <v>21714.688421612649</v>
      </c>
    </row>
    <row r="51" spans="1:5" ht="16.5" customHeight="1" x14ac:dyDescent="0.3">
      <c r="A51" s="50">
        <v>2004</v>
      </c>
      <c r="B51" s="47">
        <v>18</v>
      </c>
      <c r="C51" s="47" t="s">
        <v>29</v>
      </c>
      <c r="D51" s="48">
        <f>18*E67</f>
        <v>3619.1147369354417</v>
      </c>
      <c r="E51" s="48">
        <f>D51*6</f>
        <v>21714.688421612649</v>
      </c>
    </row>
    <row r="52" spans="1:5" ht="16.5" customHeight="1" x14ac:dyDescent="0.3">
      <c r="A52" s="50">
        <v>2005</v>
      </c>
      <c r="B52" s="47">
        <v>18</v>
      </c>
      <c r="C52" s="47" t="s">
        <v>29</v>
      </c>
      <c r="D52" s="48">
        <f>18*E67</f>
        <v>3619.1147369354417</v>
      </c>
      <c r="E52" s="48">
        <f t="shared" ref="E52:E62" si="2">D52*6</f>
        <v>21714.688421612649</v>
      </c>
    </row>
    <row r="53" spans="1:5" ht="16.5" customHeight="1" x14ac:dyDescent="0.3">
      <c r="A53" s="50">
        <v>2006</v>
      </c>
      <c r="B53" s="47">
        <v>18</v>
      </c>
      <c r="C53" s="47" t="s">
        <v>29</v>
      </c>
      <c r="D53" s="48">
        <f>18*E67</f>
        <v>3619.1147369354417</v>
      </c>
      <c r="E53" s="48">
        <f t="shared" si="2"/>
        <v>21714.688421612649</v>
      </c>
    </row>
    <row r="54" spans="1:5" ht="16.5" customHeight="1" x14ac:dyDescent="0.3">
      <c r="A54" s="50">
        <v>2008</v>
      </c>
      <c r="B54" s="47">
        <v>18</v>
      </c>
      <c r="C54" s="47" t="s">
        <v>29</v>
      </c>
      <c r="D54" s="48">
        <f>18*E67</f>
        <v>3619.1147369354417</v>
      </c>
      <c r="E54" s="48">
        <f t="shared" si="2"/>
        <v>21714.688421612649</v>
      </c>
    </row>
    <row r="55" spans="1:5" ht="16.5" customHeight="1" x14ac:dyDescent="0.3">
      <c r="A55" s="50">
        <v>2010</v>
      </c>
      <c r="B55" s="47">
        <v>23</v>
      </c>
      <c r="C55" s="47" t="s">
        <v>30</v>
      </c>
      <c r="D55" s="48">
        <f>2*E68+21*E67</f>
        <v>4789.3580003976394</v>
      </c>
      <c r="E55" s="48">
        <f t="shared" si="2"/>
        <v>28736.148002385838</v>
      </c>
    </row>
    <row r="56" spans="1:5" ht="16.8" customHeight="1" x14ac:dyDescent="0.3">
      <c r="A56" s="50">
        <v>2011</v>
      </c>
      <c r="B56" s="47">
        <v>24</v>
      </c>
      <c r="C56" s="47" t="s">
        <v>54</v>
      </c>
      <c r="D56" s="48">
        <f>2*E69+2*E68+20*E67</f>
        <v>5609.7063820662743</v>
      </c>
      <c r="E56" s="48">
        <f t="shared" si="2"/>
        <v>33658.238292397647</v>
      </c>
    </row>
    <row r="57" spans="1:5" ht="16.5" customHeight="1" x14ac:dyDescent="0.3">
      <c r="A57" s="50">
        <v>2012</v>
      </c>
      <c r="B57" s="47">
        <v>23</v>
      </c>
      <c r="C57" s="47" t="s">
        <v>31</v>
      </c>
      <c r="D57" s="48">
        <f>2*E68+21*E67</f>
        <v>4789.3580003976394</v>
      </c>
      <c r="E57" s="48">
        <f t="shared" si="2"/>
        <v>28736.148002385838</v>
      </c>
    </row>
    <row r="58" spans="1:5" ht="16.5" customHeight="1" x14ac:dyDescent="0.3">
      <c r="A58" s="50">
        <v>2013</v>
      </c>
      <c r="B58" s="47">
        <v>23</v>
      </c>
      <c r="C58" s="47" t="s">
        <v>30</v>
      </c>
      <c r="D58" s="48">
        <f>2*E68+21*E67</f>
        <v>4789.3580003976394</v>
      </c>
      <c r="E58" s="48">
        <f t="shared" si="2"/>
        <v>28736.148002385838</v>
      </c>
    </row>
    <row r="59" spans="1:5" ht="16.5" customHeight="1" x14ac:dyDescent="0.3">
      <c r="A59" s="50">
        <v>2014</v>
      </c>
      <c r="B59" s="47">
        <v>18</v>
      </c>
      <c r="C59" s="47" t="s">
        <v>32</v>
      </c>
      <c r="D59" s="48">
        <f>15*E68+3*E67</f>
        <v>4856.1168442864218</v>
      </c>
      <c r="E59" s="48">
        <f t="shared" si="2"/>
        <v>29136.701065718531</v>
      </c>
    </row>
    <row r="60" spans="1:5" ht="16.5" customHeight="1" x14ac:dyDescent="0.3">
      <c r="A60" s="50">
        <v>2015</v>
      </c>
      <c r="B60" s="47">
        <v>18</v>
      </c>
      <c r="C60" s="47" t="s">
        <v>33</v>
      </c>
      <c r="D60" s="48">
        <f>17*E68+1*E67</f>
        <v>5021.050458599887</v>
      </c>
      <c r="E60" s="48">
        <f t="shared" si="2"/>
        <v>30126.302751599324</v>
      </c>
    </row>
    <row r="61" spans="1:5" ht="16.5" customHeight="1" x14ac:dyDescent="0.3">
      <c r="A61" s="6">
        <v>2016</v>
      </c>
      <c r="B61" s="47">
        <v>18</v>
      </c>
      <c r="C61" s="47" t="s">
        <v>19</v>
      </c>
      <c r="D61" s="48">
        <f>18*E68</f>
        <v>5103.5172657566181</v>
      </c>
      <c r="E61" s="48">
        <f t="shared" si="2"/>
        <v>30621.103594539709</v>
      </c>
    </row>
    <row r="62" spans="1:5" ht="16.5" customHeight="1" x14ac:dyDescent="0.3">
      <c r="A62" s="6">
        <v>2017</v>
      </c>
      <c r="B62" s="47">
        <v>18</v>
      </c>
      <c r="C62" s="47" t="s">
        <v>19</v>
      </c>
      <c r="D62" s="48">
        <f>18*E68</f>
        <v>5103.5172657566181</v>
      </c>
      <c r="E62" s="48">
        <f t="shared" si="2"/>
        <v>30621.103594539709</v>
      </c>
    </row>
    <row r="63" spans="1:5" ht="16.5" customHeight="1" x14ac:dyDescent="0.3">
      <c r="A63" s="6">
        <v>2018</v>
      </c>
      <c r="B63" s="47">
        <v>18</v>
      </c>
      <c r="C63" s="47" t="s">
        <v>19</v>
      </c>
      <c r="D63" s="48">
        <f>18*E68</f>
        <v>5103.5172657566181</v>
      </c>
      <c r="E63" s="48">
        <f>D63*6</f>
        <v>30621.103594539709</v>
      </c>
    </row>
    <row r="64" spans="1:5" ht="16.5" customHeight="1" x14ac:dyDescent="0.3">
      <c r="A64" s="6">
        <v>2019</v>
      </c>
      <c r="B64" s="47">
        <v>8</v>
      </c>
      <c r="C64" s="47" t="s">
        <v>17</v>
      </c>
      <c r="D64" s="48">
        <f>E68*8</f>
        <v>2268.2298958918304</v>
      </c>
      <c r="E64" s="48">
        <f>G68*8</f>
        <v>13609.379375350982</v>
      </c>
    </row>
    <row r="66" spans="1:11" s="32" customFormat="1" ht="16.5" customHeight="1" x14ac:dyDescent="0.3">
      <c r="A66" s="57" t="s">
        <v>15</v>
      </c>
      <c r="B66" s="29" t="s">
        <v>7</v>
      </c>
      <c r="C66" s="30" t="s">
        <v>8</v>
      </c>
      <c r="D66" s="29" t="s">
        <v>9</v>
      </c>
      <c r="E66" s="30" t="s">
        <v>10</v>
      </c>
      <c r="F66" s="29" t="s">
        <v>11</v>
      </c>
      <c r="G66" s="31" t="s">
        <v>12</v>
      </c>
      <c r="H66" s="28"/>
      <c r="I66" s="28"/>
      <c r="J66" s="28"/>
      <c r="K66" s="28"/>
    </row>
    <row r="67" spans="1:11" s="32" customFormat="1" ht="16.5" customHeight="1" x14ac:dyDescent="0.3">
      <c r="A67" s="57" t="s">
        <v>35</v>
      </c>
      <c r="B67" s="51">
        <v>50</v>
      </c>
      <c r="C67" s="51">
        <v>16</v>
      </c>
      <c r="D67" s="51">
        <v>8</v>
      </c>
      <c r="E67" s="52">
        <f>D67*D67*PI()</f>
        <v>201.06192982974676</v>
      </c>
      <c r="F67" s="29">
        <v>6</v>
      </c>
      <c r="G67" s="53">
        <f>D67*D67*PI()*F67</f>
        <v>1206.3715789784806</v>
      </c>
      <c r="H67" s="28"/>
      <c r="I67" s="28" t="s">
        <v>46</v>
      </c>
      <c r="J67" s="28"/>
      <c r="K67" s="28"/>
    </row>
    <row r="68" spans="1:11" s="28" customFormat="1" ht="16.5" customHeight="1" x14ac:dyDescent="0.3">
      <c r="A68" s="58" t="s">
        <v>13</v>
      </c>
      <c r="B68" s="33">
        <v>60</v>
      </c>
      <c r="C68" s="34">
        <v>19</v>
      </c>
      <c r="D68" s="33">
        <v>9.5</v>
      </c>
      <c r="E68" s="49">
        <f>D68*D68*PI()</f>
        <v>283.5287369864788</v>
      </c>
      <c r="F68" s="33">
        <v>6</v>
      </c>
      <c r="G68" s="11">
        <f>D68*D68*PI()*F68</f>
        <v>1701.1724219188727</v>
      </c>
      <c r="I68" s="28" t="s">
        <v>46</v>
      </c>
    </row>
    <row r="69" spans="1:11" s="28" customFormat="1" ht="16.5" customHeight="1" x14ac:dyDescent="0.3">
      <c r="A69" s="58" t="s">
        <v>14</v>
      </c>
      <c r="B69" s="33">
        <v>80</v>
      </c>
      <c r="C69" s="34">
        <v>25.5</v>
      </c>
      <c r="D69" s="33">
        <v>12.75</v>
      </c>
      <c r="E69" s="49">
        <f>D69*D69*PI()</f>
        <v>510.70515574919074</v>
      </c>
      <c r="F69" s="33">
        <v>6</v>
      </c>
      <c r="G69" s="11">
        <f>D69*D69*PI()*F69</f>
        <v>3064.2309344951445</v>
      </c>
      <c r="I69" s="28" t="s">
        <v>46</v>
      </c>
    </row>
    <row r="71" spans="1:11" ht="16.5" customHeight="1" x14ac:dyDescent="0.35">
      <c r="A71" s="54" t="s">
        <v>41</v>
      </c>
    </row>
    <row r="72" spans="1:11" ht="16.5" customHeight="1" x14ac:dyDescent="0.3">
      <c r="A72" s="56" t="s">
        <v>0</v>
      </c>
      <c r="B72" s="6" t="s">
        <v>47</v>
      </c>
      <c r="C72" s="4" t="s">
        <v>49</v>
      </c>
      <c r="D72" s="4" t="s">
        <v>48</v>
      </c>
      <c r="E72" s="5" t="s">
        <v>53</v>
      </c>
    </row>
    <row r="73" spans="1:11" ht="16.5" customHeight="1" x14ac:dyDescent="0.3">
      <c r="A73" s="56">
        <v>1999</v>
      </c>
      <c r="B73" s="8">
        <v>20</v>
      </c>
      <c r="C73" s="55" t="s">
        <v>36</v>
      </c>
      <c r="D73" s="13">
        <f>20*E90</f>
        <v>4021.2385965949352</v>
      </c>
      <c r="E73" s="10">
        <f>5*D73</f>
        <v>20106.192982974677</v>
      </c>
      <c r="F73" s="39"/>
    </row>
    <row r="74" spans="1:11" ht="16.5" customHeight="1" x14ac:dyDescent="0.3">
      <c r="A74" s="56">
        <v>2002</v>
      </c>
      <c r="B74" s="8">
        <v>20</v>
      </c>
      <c r="C74" s="55" t="s">
        <v>36</v>
      </c>
      <c r="D74" s="13">
        <f>20*E90</f>
        <v>4021.2385965949352</v>
      </c>
      <c r="E74" s="10">
        <f t="shared" ref="E74:E84" si="3">5*D74</f>
        <v>20106.192982974677</v>
      </c>
    </row>
    <row r="75" spans="1:11" ht="16.5" customHeight="1" x14ac:dyDescent="0.3">
      <c r="A75" s="56">
        <v>2004</v>
      </c>
      <c r="B75" s="8">
        <v>25</v>
      </c>
      <c r="C75" s="55" t="s">
        <v>37</v>
      </c>
      <c r="D75" s="13">
        <f>25*E90</f>
        <v>5026.5482457436692</v>
      </c>
      <c r="E75" s="10">
        <f t="shared" si="3"/>
        <v>25132.741228718347</v>
      </c>
    </row>
    <row r="76" spans="1:11" ht="16.5" customHeight="1" x14ac:dyDescent="0.3">
      <c r="A76" s="56">
        <v>2005</v>
      </c>
      <c r="B76" s="8">
        <v>20</v>
      </c>
      <c r="C76" s="55" t="s">
        <v>36</v>
      </c>
      <c r="D76" s="13">
        <f>20*E90</f>
        <v>4021.2385965949352</v>
      </c>
      <c r="E76" s="10">
        <f t="shared" si="3"/>
        <v>20106.192982974677</v>
      </c>
    </row>
    <row r="77" spans="1:11" ht="16.5" customHeight="1" x14ac:dyDescent="0.3">
      <c r="A77" s="56">
        <v>2006</v>
      </c>
      <c r="B77" s="8">
        <v>20</v>
      </c>
      <c r="C77" s="55" t="s">
        <v>36</v>
      </c>
      <c r="D77" s="13">
        <f>20*E90</f>
        <v>4021.2385965949352</v>
      </c>
      <c r="E77" s="10">
        <f t="shared" si="3"/>
        <v>20106.192982974677</v>
      </c>
    </row>
    <row r="78" spans="1:11" ht="16.5" customHeight="1" x14ac:dyDescent="0.3">
      <c r="A78" s="56">
        <v>2008</v>
      </c>
      <c r="B78" s="8">
        <v>20</v>
      </c>
      <c r="C78" s="55" t="s">
        <v>36</v>
      </c>
      <c r="D78" s="13">
        <f>20*E90</f>
        <v>4021.2385965949352</v>
      </c>
      <c r="E78" s="10">
        <f t="shared" si="3"/>
        <v>20106.192982974677</v>
      </c>
    </row>
    <row r="79" spans="1:11" ht="16.5" customHeight="1" x14ac:dyDescent="0.3">
      <c r="A79" s="56">
        <v>2010</v>
      </c>
      <c r="B79" s="8">
        <v>20</v>
      </c>
      <c r="C79" s="55" t="s">
        <v>36</v>
      </c>
      <c r="D79" s="13">
        <f>20*E90</f>
        <v>4021.2385965949352</v>
      </c>
      <c r="E79" s="10">
        <f t="shared" si="3"/>
        <v>20106.192982974677</v>
      </c>
    </row>
    <row r="80" spans="1:11" ht="16.5" customHeight="1" x14ac:dyDescent="0.3">
      <c r="A80" s="56">
        <v>2011</v>
      </c>
      <c r="B80" s="8">
        <v>24</v>
      </c>
      <c r="C80" s="55" t="s">
        <v>38</v>
      </c>
      <c r="D80" s="13">
        <f>24*E90</f>
        <v>4825.4863159139222</v>
      </c>
      <c r="E80" s="10">
        <f t="shared" si="3"/>
        <v>24127.431579569609</v>
      </c>
    </row>
    <row r="81" spans="1:11" ht="16.5" customHeight="1" x14ac:dyDescent="0.3">
      <c r="A81" s="56">
        <v>2012</v>
      </c>
      <c r="B81" s="8">
        <v>16</v>
      </c>
      <c r="C81" s="55" t="s">
        <v>39</v>
      </c>
      <c r="D81" s="13">
        <f>16*E91</f>
        <v>4536.4597917836609</v>
      </c>
      <c r="E81" s="10">
        <f t="shared" si="3"/>
        <v>22682.298958918305</v>
      </c>
    </row>
    <row r="82" spans="1:11" ht="16.5" customHeight="1" x14ac:dyDescent="0.3">
      <c r="A82" s="56">
        <v>2014</v>
      </c>
      <c r="B82" s="8">
        <v>16</v>
      </c>
      <c r="C82" s="55" t="s">
        <v>39</v>
      </c>
      <c r="D82" s="13">
        <f>16*E91</f>
        <v>4536.4597917836609</v>
      </c>
      <c r="E82" s="10">
        <f t="shared" si="3"/>
        <v>22682.298958918305</v>
      </c>
    </row>
    <row r="83" spans="1:11" ht="16.5" customHeight="1" x14ac:dyDescent="0.3">
      <c r="A83" s="56">
        <v>2015</v>
      </c>
      <c r="B83" s="8">
        <v>16</v>
      </c>
      <c r="C83" s="55" t="s">
        <v>39</v>
      </c>
      <c r="D83" s="13">
        <f>16*E91</f>
        <v>4536.4597917836609</v>
      </c>
      <c r="E83" s="10">
        <f t="shared" si="3"/>
        <v>22682.298958918305</v>
      </c>
    </row>
    <row r="84" spans="1:11" ht="16.5" customHeight="1" x14ac:dyDescent="0.3">
      <c r="A84" s="56">
        <v>2016</v>
      </c>
      <c r="B84" s="8">
        <v>16</v>
      </c>
      <c r="C84" s="55" t="s">
        <v>39</v>
      </c>
      <c r="D84" s="13">
        <f>16*E91</f>
        <v>4536.4597917836609</v>
      </c>
      <c r="E84" s="10">
        <f t="shared" si="3"/>
        <v>22682.298958918305</v>
      </c>
    </row>
    <row r="85" spans="1:11" ht="16.5" customHeight="1" x14ac:dyDescent="0.3">
      <c r="A85" s="56">
        <v>2017</v>
      </c>
      <c r="B85" s="8" t="s">
        <v>40</v>
      </c>
      <c r="C85" s="55"/>
      <c r="D85" s="13"/>
      <c r="E85" s="10"/>
    </row>
    <row r="86" spans="1:11" ht="16.5" customHeight="1" x14ac:dyDescent="0.3">
      <c r="A86" s="56">
        <v>2018</v>
      </c>
      <c r="B86" s="8">
        <v>16</v>
      </c>
      <c r="C86" s="8" t="s">
        <v>39</v>
      </c>
      <c r="D86" s="13">
        <f>16*E91</f>
        <v>4536.4597917836609</v>
      </c>
      <c r="E86" s="10">
        <f>16*G91</f>
        <v>22682.298958918305</v>
      </c>
    </row>
    <row r="87" spans="1:11" ht="16.5" customHeight="1" x14ac:dyDescent="0.3">
      <c r="A87" s="56">
        <v>2019</v>
      </c>
      <c r="B87" s="8">
        <v>16</v>
      </c>
      <c r="C87" s="8" t="s">
        <v>39</v>
      </c>
      <c r="D87" s="13">
        <f>E91*16</f>
        <v>4536.4597917836609</v>
      </c>
      <c r="E87" s="10">
        <f>G91*16</f>
        <v>22682.298958918305</v>
      </c>
    </row>
    <row r="89" spans="1:11" s="32" customFormat="1" ht="16.5" customHeight="1" x14ac:dyDescent="0.3">
      <c r="A89" s="40" t="s">
        <v>15</v>
      </c>
      <c r="B89" s="29" t="s">
        <v>7</v>
      </c>
      <c r="C89" s="30" t="s">
        <v>8</v>
      </c>
      <c r="D89" s="29" t="s">
        <v>9</v>
      </c>
      <c r="E89" s="30" t="s">
        <v>10</v>
      </c>
      <c r="F89" s="29" t="s">
        <v>11</v>
      </c>
      <c r="G89" s="31" t="s">
        <v>12</v>
      </c>
      <c r="H89" s="28"/>
      <c r="I89" s="28"/>
      <c r="J89" s="28"/>
      <c r="K89" s="28"/>
    </row>
    <row r="90" spans="1:11" s="32" customFormat="1" ht="16.5" customHeight="1" x14ac:dyDescent="0.3">
      <c r="A90" s="40" t="s">
        <v>35</v>
      </c>
      <c r="B90" s="51">
        <v>50</v>
      </c>
      <c r="C90" s="51">
        <v>16</v>
      </c>
      <c r="D90" s="51">
        <v>8</v>
      </c>
      <c r="E90" s="52">
        <f>D90*D90*PI()</f>
        <v>201.06192982974676</v>
      </c>
      <c r="F90" s="29">
        <v>5</v>
      </c>
      <c r="G90" s="53">
        <f>D90*D90*PI()*F90</f>
        <v>1005.3096491487338</v>
      </c>
      <c r="H90" s="28"/>
      <c r="I90" s="28" t="s">
        <v>46</v>
      </c>
      <c r="J90" s="28"/>
      <c r="K90" s="28"/>
    </row>
    <row r="91" spans="1:11" s="28" customFormat="1" ht="16.5" customHeight="1" x14ac:dyDescent="0.3">
      <c r="A91" s="41" t="s">
        <v>13</v>
      </c>
      <c r="B91" s="33">
        <v>60</v>
      </c>
      <c r="C91" s="34">
        <v>19</v>
      </c>
      <c r="D91" s="33">
        <v>9.5</v>
      </c>
      <c r="E91" s="49">
        <f>D91*D91*PI()</f>
        <v>283.5287369864788</v>
      </c>
      <c r="F91" s="33">
        <v>5</v>
      </c>
      <c r="G91" s="11">
        <f>D91*D91*PI()*F91</f>
        <v>1417.6436849323941</v>
      </c>
      <c r="I91" s="28" t="s">
        <v>46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DAB</cp:lastModifiedBy>
  <dcterms:created xsi:type="dcterms:W3CDTF">2018-01-24T21:44:21Z</dcterms:created>
  <dcterms:modified xsi:type="dcterms:W3CDTF">2019-04-24T05:18:08Z</dcterms:modified>
</cp:coreProperties>
</file>